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EstaPastaDeTrabalho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3d167b301493feb/Opp/eng/"/>
    </mc:Choice>
  </mc:AlternateContent>
  <xr:revisionPtr revIDLastSave="550" documentId="8_{40CF98BA-46BB-45DB-9DF9-719FDD16E492}" xr6:coauthVersionLast="47" xr6:coauthVersionMax="47" xr10:uidLastSave="{90A1F3EE-5B68-48D7-9E30-F52095DD8EE3}"/>
  <bookViews>
    <workbookView xWindow="-120" yWindow="-120" windowWidth="20730" windowHeight="11040" xr2:uid="{8E275530-2FAF-4B71-B77C-E29F0177E449}"/>
  </bookViews>
  <sheets>
    <sheet name="Potencias" sheetId="1" r:id="rId1"/>
    <sheet name="listas" sheetId="2" r:id="rId2"/>
  </sheets>
  <definedNames>
    <definedName name="_xlnm.Print_Area" localSheetId="1">listas!$K$4:$N$17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1" l="1"/>
  <c r="I6" i="2"/>
  <c r="I5" i="2"/>
  <c r="O6" i="2"/>
  <c r="O7" i="2"/>
  <c r="O8" i="2"/>
  <c r="O9" i="2"/>
  <c r="O10" i="2"/>
  <c r="O11" i="2"/>
  <c r="O12" i="2"/>
  <c r="O13" i="2"/>
  <c r="O14" i="2"/>
  <c r="O15" i="2"/>
  <c r="O16" i="2"/>
  <c r="O17" i="2"/>
  <c r="O5" i="2"/>
  <c r="M10" i="2"/>
  <c r="M9" i="2"/>
  <c r="M8" i="2"/>
  <c r="M7" i="2"/>
  <c r="M6" i="2"/>
  <c r="M5" i="2"/>
  <c r="M11" i="2"/>
  <c r="M12" i="2"/>
  <c r="M13" i="2"/>
  <c r="M14" i="2"/>
  <c r="M15" i="2"/>
  <c r="M16" i="2"/>
  <c r="M17" i="2"/>
  <c r="F9" i="1"/>
  <c r="F8" i="1"/>
  <c r="F7" i="1"/>
  <c r="F6" i="1"/>
  <c r="F5" i="1"/>
  <c r="F4" i="1"/>
  <c r="F20" i="1" l="1"/>
  <c r="F12" i="1"/>
  <c r="F21" i="1" s="1"/>
  <c r="F11" i="1"/>
  <c r="F15" i="1" s="1"/>
  <c r="F16" i="1" l="1"/>
  <c r="F22" i="1"/>
</calcChain>
</file>

<file path=xl/sharedStrings.xml><?xml version="1.0" encoding="utf-8"?>
<sst xmlns="http://schemas.openxmlformats.org/spreadsheetml/2006/main" count="35" uniqueCount="30">
  <si>
    <t>Alimentação</t>
  </si>
  <si>
    <t>Bombas 1cv</t>
  </si>
  <si>
    <t>Bombas 1,5cv</t>
  </si>
  <si>
    <t>Bombas 2cv</t>
  </si>
  <si>
    <t>Bombas 3cv</t>
  </si>
  <si>
    <t>Bombas 1/2cv</t>
  </si>
  <si>
    <t>220V / 5000W</t>
  </si>
  <si>
    <t>220V / 8000W</t>
  </si>
  <si>
    <t>127V / 2700W</t>
  </si>
  <si>
    <t>127V / 5000W</t>
  </si>
  <si>
    <t>Aquecedor</t>
  </si>
  <si>
    <t>==&gt;&gt;usar o valor comercial mais próximo</t>
  </si>
  <si>
    <t>Corrente nominal (A)</t>
  </si>
  <si>
    <t>Modelos Aquecedores</t>
  </si>
  <si>
    <t>Alimentação (V) ==&gt;&gt;</t>
  </si>
  <si>
    <t>Disjuntor único sujerido (5% a 10% de margem) ==&gt;&gt;</t>
  </si>
  <si>
    <t>Disjuntor aquecedor ==&gt;&gt;</t>
  </si>
  <si>
    <t>margem</t>
  </si>
  <si>
    <t>Seção do fio (mm2) ==&gt;&gt;</t>
  </si>
  <si>
    <t>seção a usar</t>
  </si>
  <si>
    <t>Corrente das bombas ==&gt;&gt;</t>
  </si>
  <si>
    <t>Disjuntor bombas ==&gt;&gt;</t>
  </si>
  <si>
    <t>SOLUÇÃO DE DISJUNTOR ÚNICO</t>
  </si>
  <si>
    <t xml:space="preserve">SOLUÇÃO DE DISJUNTORES DE AQUECEDOR E MOTOBOMBAS SEPARADAS </t>
  </si>
  <si>
    <t>Corrente total (aquecedor e bombas) ==&gt;&gt;</t>
  </si>
  <si>
    <t>corrente 1 circuito</t>
  </si>
  <si>
    <t>corrente 2 circuitos</t>
  </si>
  <si>
    <t>bitola</t>
  </si>
  <si>
    <t>lista 1 a 5</t>
  </si>
  <si>
    <t>Modelos Filtrados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</si>
</sst>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name val="Aptos Narrow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3E697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quotePrefix="1"/>
    <xf numFmtId="2" fontId="0" fillId="0" borderId="0" xfId="0" applyNumberFormat="1"/>
    <xf numFmtId="0" fontId="0" fillId="0" borderId="0" xfId="0" applyAlignment="1">
      <alignment horizontal="right"/>
    </xf>
    <xf numFmtId="0" fontId="0" fillId="0" borderId="0" xfId="0" applyAlignment="1">
      <alignment horizontal="right"/>
    </xf>
    <xf numFmtId="0" fontId="2" fillId="0" borderId="0" xfId="0" applyFont="1" applyAlignment="1">
      <alignment horizontal="right"/>
    </xf>
    <xf numFmtId="1" fontId="3" fillId="6" borderId="0" xfId="0" applyNumberFormat="1" applyFont="1" applyFill="1" applyAlignment="1">
      <alignment horizontal="right"/>
    </xf>
    <xf numFmtId="2" fontId="3" fillId="6" borderId="0" xfId="0" applyNumberFormat="1" applyFont="1" applyFill="1" applyAlignment="1">
      <alignment horizontal="right"/>
    </xf>
    <xf numFmtId="1" fontId="3" fillId="7" borderId="0" xfId="0" applyNumberFormat="1" applyFont="1" applyFill="1" applyAlignment="1">
      <alignment horizontal="right"/>
    </xf>
    <xf numFmtId="2" fontId="3" fillId="7" borderId="0" xfId="0" applyNumberFormat="1" applyFont="1" applyFill="1" applyAlignment="1">
      <alignment horizontal="right"/>
    </xf>
    <xf numFmtId="2" fontId="4" fillId="5" borderId="0" xfId="0" applyNumberFormat="1" applyFont="1" applyFill="1" applyAlignment="1">
      <alignment horizontal="right"/>
    </xf>
    <xf numFmtId="1" fontId="4" fillId="5" borderId="0" xfId="0" applyNumberFormat="1" applyFont="1" applyFill="1" applyAlignment="1">
      <alignment horizontal="right"/>
    </xf>
    <xf numFmtId="0" fontId="3" fillId="4" borderId="1" xfId="0" applyFont="1" applyFill="1" applyBorder="1" applyAlignment="1" applyProtection="1">
      <alignment horizontal="center"/>
    </xf>
    <xf numFmtId="0" fontId="0" fillId="0" borderId="0" xfId="0" applyProtection="1"/>
    <xf numFmtId="0" fontId="3" fillId="4" borderId="1" xfId="0" applyFont="1" applyFill="1" applyBorder="1" applyAlignment="1" applyProtection="1">
      <alignment horizontal="center"/>
    </xf>
    <xf numFmtId="0" fontId="3" fillId="4" borderId="1" xfId="0" applyFont="1" applyFill="1" applyBorder="1" applyProtection="1"/>
    <xf numFmtId="0" fontId="1" fillId="4" borderId="1" xfId="0" applyFont="1" applyFill="1" applyBorder="1" applyAlignment="1" applyProtection="1">
      <alignment horizontal="center"/>
    </xf>
    <xf numFmtId="0" fontId="0" fillId="0" borderId="1" xfId="0" applyBorder="1" applyProtection="1"/>
    <xf numFmtId="0" fontId="0" fillId="0" borderId="1" xfId="0" applyBorder="1" applyAlignment="1" applyProtection="1">
      <alignment horizontal="center"/>
    </xf>
    <xf numFmtId="0" fontId="0" fillId="0" borderId="1" xfId="0" applyBorder="1" applyAlignment="1" applyProtection="1">
      <alignment horizontal="left"/>
    </xf>
    <xf numFmtId="0" fontId="0" fillId="3" borderId="1" xfId="0" applyFill="1" applyBorder="1" applyProtection="1"/>
    <xf numFmtId="1" fontId="0" fillId="3" borderId="1" xfId="0" applyNumberFormat="1" applyFill="1" applyBorder="1" applyProtection="1"/>
    <xf numFmtId="0" fontId="0" fillId="0" borderId="1" xfId="0" applyFill="1" applyBorder="1" applyProtection="1"/>
    <xf numFmtId="1" fontId="0" fillId="0" borderId="1" xfId="0" applyNumberFormat="1" applyFill="1" applyBorder="1" applyProtection="1"/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3E6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05981-801D-4A31-BFD4-08708371E18B}">
  <sheetPr codeName="Planilha1"/>
  <dimension ref="B2:G22"/>
  <sheetViews>
    <sheetView tabSelected="1" zoomScaleNormal="100" workbookViewId="0">
      <selection activeCell="I12" sqref="I12"/>
    </sheetView>
  </sheetViews>
  <sheetFormatPr defaultRowHeight="15" x14ac:dyDescent="0.25"/>
  <cols>
    <col min="1" max="1" width="4.140625" customWidth="1"/>
    <col min="2" max="2" width="33.140625" customWidth="1"/>
    <col min="3" max="3" width="1" customWidth="1"/>
    <col min="4" max="4" width="13.42578125" customWidth="1"/>
    <col min="5" max="5" width="1" customWidth="1"/>
    <col min="6" max="6" width="19.140625" style="2" customWidth="1"/>
  </cols>
  <sheetData>
    <row r="2" spans="2:7" ht="5.25" customHeight="1" x14ac:dyDescent="0.25"/>
    <row r="3" spans="2:7" x14ac:dyDescent="0.25">
      <c r="B3" s="3" t="s">
        <v>14</v>
      </c>
      <c r="C3" s="3"/>
      <c r="D3" s="24">
        <v>220</v>
      </c>
      <c r="F3" s="2" t="s">
        <v>12</v>
      </c>
    </row>
    <row r="4" spans="2:7" x14ac:dyDescent="0.25">
      <c r="B4" s="3" t="s">
        <v>10</v>
      </c>
      <c r="C4" s="3"/>
      <c r="D4" s="25" t="s">
        <v>6</v>
      </c>
      <c r="F4" s="2">
        <f>IF(D4="220V / 5000W",22.73,IF(D4="220V / 8000W",36.37,IF(D4="127V / 2700W",21.26,IF(D4="127V / 5000W",39.37,0))))</f>
        <v>22.73</v>
      </c>
    </row>
    <row r="5" spans="2:7" x14ac:dyDescent="0.25">
      <c r="B5" s="3" t="s">
        <v>5</v>
      </c>
      <c r="C5" s="3"/>
      <c r="D5" s="24">
        <v>0</v>
      </c>
      <c r="F5" s="2">
        <f>(367.75/$D$3)*D5</f>
        <v>0</v>
      </c>
    </row>
    <row r="6" spans="2:7" x14ac:dyDescent="0.25">
      <c r="B6" s="3" t="s">
        <v>1</v>
      </c>
      <c r="C6" s="3"/>
      <c r="D6" s="24">
        <v>2</v>
      </c>
      <c r="F6" s="2">
        <f>(735.5/$D$3)*D6</f>
        <v>6.6863636363636365</v>
      </c>
    </row>
    <row r="7" spans="2:7" x14ac:dyDescent="0.25">
      <c r="B7" s="3" t="s">
        <v>2</v>
      </c>
      <c r="C7" s="3"/>
      <c r="D7" s="24">
        <v>1</v>
      </c>
      <c r="F7" s="2">
        <f>(1103.25/$D$3)*D7</f>
        <v>5.0147727272727272</v>
      </c>
    </row>
    <row r="8" spans="2:7" x14ac:dyDescent="0.25">
      <c r="B8" s="3" t="s">
        <v>3</v>
      </c>
      <c r="C8" s="3"/>
      <c r="D8" s="24">
        <v>0</v>
      </c>
      <c r="F8" s="2">
        <f>(1471/$D$3)*D8</f>
        <v>0</v>
      </c>
    </row>
    <row r="9" spans="2:7" x14ac:dyDescent="0.25">
      <c r="B9" s="3" t="s">
        <v>4</v>
      </c>
      <c r="C9" s="3"/>
      <c r="D9" s="24">
        <v>0</v>
      </c>
      <c r="F9" s="2">
        <f>(2206.5/$D$3)*D9</f>
        <v>0</v>
      </c>
    </row>
    <row r="10" spans="2:7" ht="4.5" customHeight="1" x14ac:dyDescent="0.25">
      <c r="B10" s="3"/>
      <c r="C10" s="3"/>
    </row>
    <row r="11" spans="2:7" x14ac:dyDescent="0.25">
      <c r="B11" s="4" t="s">
        <v>24</v>
      </c>
      <c r="C11" s="4"/>
      <c r="D11" s="4"/>
      <c r="E11" s="4"/>
      <c r="F11" s="2">
        <f>SUM(F4:F9)</f>
        <v>34.431136363636362</v>
      </c>
    </row>
    <row r="12" spans="2:7" x14ac:dyDescent="0.25">
      <c r="B12" s="4" t="s">
        <v>20</v>
      </c>
      <c r="C12" s="4"/>
      <c r="D12" s="4"/>
      <c r="E12" s="4"/>
      <c r="F12" s="2">
        <f>SUM(F5:F9)</f>
        <v>11.701136363636364</v>
      </c>
    </row>
    <row r="13" spans="2:7" ht="4.5" customHeight="1" x14ac:dyDescent="0.25">
      <c r="B13" s="3"/>
      <c r="C13" s="3"/>
      <c r="D13" s="3"/>
      <c r="E13" s="3"/>
    </row>
    <row r="14" spans="2:7" ht="14.25" customHeight="1" x14ac:dyDescent="0.25">
      <c r="B14" s="5" t="s">
        <v>22</v>
      </c>
      <c r="C14" s="5"/>
      <c r="D14" s="5"/>
      <c r="E14" s="5"/>
      <c r="F14" s="5"/>
    </row>
    <row r="15" spans="2:7" x14ac:dyDescent="0.25">
      <c r="B15" s="4" t="s">
        <v>15</v>
      </c>
      <c r="C15" s="4"/>
      <c r="D15" s="4"/>
      <c r="E15" s="4"/>
      <c r="F15" s="11">
        <f>IF((1.05*F11)&gt;0,1.05*F11,"---")</f>
        <v>36.152693181818179</v>
      </c>
      <c r="G15" s="1" t="s">
        <v>11</v>
      </c>
    </row>
    <row r="16" spans="2:7" x14ac:dyDescent="0.25">
      <c r="B16" s="4" t="s">
        <v>18</v>
      </c>
      <c r="C16" s="4"/>
      <c r="D16" s="4"/>
      <c r="E16" s="4"/>
      <c r="F16" s="10">
        <f>IF(F11&gt;182,95,IF(F11&gt;141,70,IF(F11&gt;115,50,IF(F11&gt;96,35,IF(F11&gt;71,25,IF(F11&gt;52,16,IF(F11&gt;35,10,IF(F11&gt;20,6,IF(F11&gt;17,4,IF(F11&gt;0,2.5,"---"))))))))))</f>
        <v>6</v>
      </c>
    </row>
    <row r="17" spans="2:7" ht="4.5" customHeight="1" x14ac:dyDescent="0.25">
      <c r="B17" s="3"/>
      <c r="C17" s="3"/>
      <c r="D17" s="3"/>
      <c r="E17" s="3"/>
    </row>
    <row r="18" spans="2:7" ht="14.25" customHeight="1" x14ac:dyDescent="0.25">
      <c r="B18" s="5" t="s">
        <v>23</v>
      </c>
      <c r="C18" s="5"/>
      <c r="D18" s="5"/>
      <c r="E18" s="5"/>
      <c r="F18" s="5"/>
    </row>
    <row r="19" spans="2:7" x14ac:dyDescent="0.25">
      <c r="B19" s="4" t="s">
        <v>16</v>
      </c>
      <c r="C19" s="4"/>
      <c r="D19" s="4"/>
      <c r="E19" s="4"/>
      <c r="F19" s="8">
        <f>IF(1.05*F4&gt;0,1.05*F4,"---")</f>
        <v>23.866500000000002</v>
      </c>
      <c r="G19" s="1" t="s">
        <v>11</v>
      </c>
    </row>
    <row r="20" spans="2:7" x14ac:dyDescent="0.25">
      <c r="B20" s="4" t="s">
        <v>18</v>
      </c>
      <c r="C20" s="4"/>
      <c r="D20" s="4"/>
      <c r="E20" s="4"/>
      <c r="F20" s="9">
        <f>IF(F4&gt;182,95,IF(F4&gt;141,70,IF(F4&gt;115,50,IF(F4&gt;96,35,IF(F4&gt;71,25,IF(F4&gt;52,16,IF(F4&gt;35,10,IF(F4&gt;21,6,IF(F4&gt;17,4,IF(F4&gt;0,2.5,"---"))))))))))</f>
        <v>6</v>
      </c>
    </row>
    <row r="21" spans="2:7" x14ac:dyDescent="0.25">
      <c r="B21" s="4" t="s">
        <v>21</v>
      </c>
      <c r="C21" s="4"/>
      <c r="D21" s="4"/>
      <c r="E21" s="4"/>
      <c r="F21" s="6">
        <f>IF((1.05*F12)&gt;0,1.05*F12,"---")</f>
        <v>12.286193181818183</v>
      </c>
      <c r="G21" s="1" t="s">
        <v>11</v>
      </c>
    </row>
    <row r="22" spans="2:7" x14ac:dyDescent="0.25">
      <c r="B22" s="4" t="s">
        <v>18</v>
      </c>
      <c r="C22" s="4"/>
      <c r="D22" s="4"/>
      <c r="E22" s="4"/>
      <c r="F22" s="7">
        <f>IF(F12&gt;182,95,IF(F12&gt;141,70,IF(F12&gt;115,50,IF(F12&gt;96,35,IF(F12&gt;71,25,IF(F12&gt;52,16,IF(F12&gt;35,10,IF(F12&gt;21,6,IF(F12&gt;17,4,IF(F12&gt;0,2.5,"---"))))))))))</f>
        <v>2.5</v>
      </c>
    </row>
  </sheetData>
  <sheetProtection algorithmName="SHA-512" hashValue="gRnuNcFPzMOcLWo0qOez2pKR6aGQirikZVmuvpiBWZQFX7Uo4SHXnkILT+ZxQsUNawDb1eQqmx4WVxlz8RF8Tw==" saltValue="rNTmRB0vvJogXN2Icj7FoA==" spinCount="100000" sheet="1" objects="1" scenarios="1"/>
  <mergeCells count="10">
    <mergeCell ref="B22:E22"/>
    <mergeCell ref="B12:E12"/>
    <mergeCell ref="B14:F14"/>
    <mergeCell ref="B18:F18"/>
    <mergeCell ref="B15:E15"/>
    <mergeCell ref="B19:E19"/>
    <mergeCell ref="B21:E21"/>
    <mergeCell ref="B11:E11"/>
    <mergeCell ref="B16:E16"/>
    <mergeCell ref="B20:E20"/>
  </mergeCells>
  <pageMargins left="0.511811024" right="0.511811024" top="0.78740157499999996" bottom="0.78740157499999996" header="0.31496062000000002" footer="0.3149606200000000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7A09B9A4-E423-4B63-9C8B-D421EF0F5C89}">
          <x14:formula1>
            <xm:f>listas!$I$5:$I$7</xm:f>
          </x14:formula1>
          <xm:sqref>D4</xm:sqref>
        </x14:dataValidation>
        <x14:dataValidation type="list" allowBlank="1" showInputMessage="1" showErrorMessage="1" xr:uid="{25A22532-471C-4189-B792-B7933B700E63}">
          <x14:formula1>
            <xm:f>listas!$B$5:$B$10</xm:f>
          </x14:formula1>
          <xm:sqref>D5:E10</xm:sqref>
        </x14:dataValidation>
        <x14:dataValidation type="list" allowBlank="1" showInputMessage="1" showErrorMessage="1" xr:uid="{C2AB0C16-6D7E-49AD-B333-5030EC5810B0}">
          <x14:formula1>
            <xm:f>listas!$D$5:$D$6</xm:f>
          </x14:formula1>
          <xm:sqref>D3:E3</xm:sqref>
        </x14:dataValidation>
        <x14:dataValidation type="list" allowBlank="1" showInputMessage="1" showErrorMessage="1" xr:uid="{7BD732DD-6DE0-4A7E-AFBA-21F9DECEFB1C}">
          <x14:formula1>
            <xm:f>listas!#REF!</xm:f>
          </x14:formula1>
          <xm:sqref>E4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CC202-618F-4805-8109-D08C93FF3DCD}">
  <sheetPr codeName="Planilha2"/>
  <dimension ref="B4:O17"/>
  <sheetViews>
    <sheetView workbookViewId="0">
      <selection activeCell="K10" sqref="K10"/>
    </sheetView>
  </sheetViews>
  <sheetFormatPr defaultRowHeight="15" x14ac:dyDescent="0.25"/>
  <cols>
    <col min="1" max="1" width="9.140625" style="13"/>
    <col min="2" max="2" width="9.28515625" style="13" bestFit="1" customWidth="1"/>
    <col min="3" max="3" width="2.85546875" style="13" customWidth="1"/>
    <col min="4" max="4" width="12.140625" style="13" bestFit="1" customWidth="1"/>
    <col min="5" max="5" width="2.85546875" style="13" customWidth="1"/>
    <col min="6" max="6" width="10.140625" style="13" customWidth="1"/>
    <col min="7" max="7" width="12.140625" style="13" bestFit="1" customWidth="1"/>
    <col min="8" max="8" width="3.140625" style="13" customWidth="1"/>
    <col min="9" max="9" width="17.140625" style="13" customWidth="1"/>
    <col min="10" max="10" width="9.140625" style="13"/>
    <col min="11" max="11" width="15" style="13" bestFit="1" customWidth="1"/>
    <col min="12" max="12" width="17.7109375" style="13" bestFit="1" customWidth="1"/>
    <col min="13" max="13" width="12.42578125" style="13" bestFit="1" customWidth="1"/>
    <col min="14" max="14" width="12.42578125" style="13" customWidth="1"/>
    <col min="15" max="15" width="20.7109375" style="13" bestFit="1" customWidth="1"/>
    <col min="16" max="16384" width="9.140625" style="13"/>
  </cols>
  <sheetData>
    <row r="4" spans="2:15" x14ac:dyDescent="0.25">
      <c r="B4" s="12" t="s">
        <v>28</v>
      </c>
      <c r="D4" s="12" t="s">
        <v>0</v>
      </c>
      <c r="F4" s="14" t="s">
        <v>13</v>
      </c>
      <c r="G4" s="14"/>
      <c r="I4" s="15" t="s">
        <v>29</v>
      </c>
      <c r="K4" s="16" t="s">
        <v>27</v>
      </c>
      <c r="L4" s="16" t="s">
        <v>25</v>
      </c>
      <c r="M4" s="16" t="s">
        <v>17</v>
      </c>
      <c r="N4" s="16" t="s">
        <v>19</v>
      </c>
      <c r="O4" s="16" t="s">
        <v>26</v>
      </c>
    </row>
    <row r="5" spans="2:15" x14ac:dyDescent="0.25">
      <c r="B5" s="17">
        <v>0</v>
      </c>
      <c r="D5" s="17">
        <v>127</v>
      </c>
      <c r="F5" s="18">
        <v>127</v>
      </c>
      <c r="G5" s="18">
        <v>220</v>
      </c>
      <c r="I5" s="19" t="str">
        <f>HLOOKUP(Potencias!$D$3,$F$5:$G$9,2,0)</f>
        <v>220V / 5000W</v>
      </c>
      <c r="K5" s="20">
        <v>0.75</v>
      </c>
      <c r="L5" s="20">
        <v>11</v>
      </c>
      <c r="M5" s="20">
        <f>L5-2</f>
        <v>9</v>
      </c>
      <c r="N5" s="20">
        <v>2.5</v>
      </c>
      <c r="O5" s="21">
        <f>L5*0.8</f>
        <v>8.8000000000000007</v>
      </c>
    </row>
    <row r="6" spans="2:15" x14ac:dyDescent="0.25">
      <c r="B6" s="17">
        <v>1</v>
      </c>
      <c r="D6" s="17">
        <v>220</v>
      </c>
      <c r="F6" s="17" t="s">
        <v>8</v>
      </c>
      <c r="G6" s="17" t="s">
        <v>6</v>
      </c>
      <c r="I6" s="19" t="str">
        <f>HLOOKUP(Potencias!$D$3,$F$5:$G$9,3,0)</f>
        <v>220V / 8000W</v>
      </c>
      <c r="K6" s="17">
        <v>1</v>
      </c>
      <c r="L6" s="17">
        <v>14</v>
      </c>
      <c r="M6" s="22">
        <f>L6-2</f>
        <v>12</v>
      </c>
      <c r="N6" s="17">
        <v>2.5</v>
      </c>
      <c r="O6" s="23">
        <f t="shared" ref="O6:O17" si="0">L6*0.8</f>
        <v>11.200000000000001</v>
      </c>
    </row>
    <row r="7" spans="2:15" x14ac:dyDescent="0.25">
      <c r="B7" s="17">
        <v>2</v>
      </c>
      <c r="F7" s="17" t="s">
        <v>9</v>
      </c>
      <c r="G7" s="17" t="s">
        <v>7</v>
      </c>
      <c r="K7" s="20">
        <v>1.5</v>
      </c>
      <c r="L7" s="20">
        <v>17</v>
      </c>
      <c r="M7" s="20">
        <f>L7-2</f>
        <v>15</v>
      </c>
      <c r="N7" s="20">
        <v>2.5</v>
      </c>
      <c r="O7" s="21">
        <f t="shared" si="0"/>
        <v>13.600000000000001</v>
      </c>
    </row>
    <row r="8" spans="2:15" x14ac:dyDescent="0.25">
      <c r="B8" s="17">
        <v>3</v>
      </c>
      <c r="F8" s="17"/>
      <c r="G8" s="17"/>
      <c r="K8" s="17">
        <v>2.5</v>
      </c>
      <c r="L8" s="17">
        <v>24</v>
      </c>
      <c r="M8" s="22">
        <f>L8-7</f>
        <v>17</v>
      </c>
      <c r="N8" s="17">
        <v>4</v>
      </c>
      <c r="O8" s="23">
        <f t="shared" si="0"/>
        <v>19.200000000000003</v>
      </c>
    </row>
    <row r="9" spans="2:15" x14ac:dyDescent="0.25">
      <c r="B9" s="17">
        <v>4</v>
      </c>
      <c r="F9" s="17"/>
      <c r="G9" s="17"/>
      <c r="K9" s="20">
        <v>4</v>
      </c>
      <c r="L9" s="20">
        <v>32</v>
      </c>
      <c r="M9" s="20">
        <f>L9-5</f>
        <v>27</v>
      </c>
      <c r="N9" s="20">
        <v>6</v>
      </c>
      <c r="O9" s="21">
        <f t="shared" si="0"/>
        <v>25.6</v>
      </c>
    </row>
    <row r="10" spans="2:15" x14ac:dyDescent="0.25">
      <c r="B10" s="17">
        <v>5</v>
      </c>
      <c r="K10" s="17">
        <v>6</v>
      </c>
      <c r="L10" s="17">
        <v>41</v>
      </c>
      <c r="M10" s="22">
        <f>L10-6</f>
        <v>35</v>
      </c>
      <c r="N10" s="17">
        <v>10</v>
      </c>
      <c r="O10" s="23">
        <f t="shared" si="0"/>
        <v>32.800000000000004</v>
      </c>
    </row>
    <row r="11" spans="2:15" x14ac:dyDescent="0.25">
      <c r="K11" s="20">
        <v>10</v>
      </c>
      <c r="L11" s="20">
        <v>57</v>
      </c>
      <c r="M11" s="20">
        <f t="shared" ref="M11:M17" si="1">L11-5</f>
        <v>52</v>
      </c>
      <c r="N11" s="20">
        <v>10</v>
      </c>
      <c r="O11" s="21">
        <f t="shared" si="0"/>
        <v>45.6</v>
      </c>
    </row>
    <row r="12" spans="2:15" x14ac:dyDescent="0.25">
      <c r="K12" s="17">
        <v>16</v>
      </c>
      <c r="L12" s="17">
        <v>76</v>
      </c>
      <c r="M12" s="22">
        <f t="shared" si="1"/>
        <v>71</v>
      </c>
      <c r="N12" s="17">
        <v>16</v>
      </c>
      <c r="O12" s="23">
        <f t="shared" si="0"/>
        <v>60.800000000000004</v>
      </c>
    </row>
    <row r="13" spans="2:15" x14ac:dyDescent="0.25">
      <c r="K13" s="20">
        <v>25</v>
      </c>
      <c r="L13" s="20">
        <v>101</v>
      </c>
      <c r="M13" s="20">
        <f t="shared" si="1"/>
        <v>96</v>
      </c>
      <c r="N13" s="20">
        <v>25</v>
      </c>
      <c r="O13" s="21">
        <f t="shared" si="0"/>
        <v>80.800000000000011</v>
      </c>
    </row>
    <row r="14" spans="2:15" x14ac:dyDescent="0.25">
      <c r="K14" s="17">
        <v>35</v>
      </c>
      <c r="L14" s="17">
        <v>125</v>
      </c>
      <c r="M14" s="22">
        <f t="shared" si="1"/>
        <v>120</v>
      </c>
      <c r="N14" s="17">
        <v>35</v>
      </c>
      <c r="O14" s="23">
        <f t="shared" si="0"/>
        <v>100</v>
      </c>
    </row>
    <row r="15" spans="2:15" x14ac:dyDescent="0.25">
      <c r="K15" s="20">
        <v>50</v>
      </c>
      <c r="L15" s="20">
        <v>151</v>
      </c>
      <c r="M15" s="20">
        <f t="shared" si="1"/>
        <v>146</v>
      </c>
      <c r="N15" s="20">
        <v>50</v>
      </c>
      <c r="O15" s="21">
        <f t="shared" si="0"/>
        <v>120.80000000000001</v>
      </c>
    </row>
    <row r="16" spans="2:15" x14ac:dyDescent="0.25">
      <c r="K16" s="17">
        <v>70</v>
      </c>
      <c r="L16" s="17">
        <v>192</v>
      </c>
      <c r="M16" s="22">
        <f t="shared" si="1"/>
        <v>187</v>
      </c>
      <c r="N16" s="17">
        <v>70</v>
      </c>
      <c r="O16" s="23">
        <f t="shared" si="0"/>
        <v>153.60000000000002</v>
      </c>
    </row>
    <row r="17" spans="11:15" x14ac:dyDescent="0.25">
      <c r="K17" s="20">
        <v>95</v>
      </c>
      <c r="L17" s="20">
        <v>232</v>
      </c>
      <c r="M17" s="20">
        <f t="shared" si="1"/>
        <v>227</v>
      </c>
      <c r="N17" s="20">
        <v>95</v>
      </c>
      <c r="O17" s="21">
        <f t="shared" si="0"/>
        <v>185.60000000000002</v>
      </c>
    </row>
  </sheetData>
  <sheetProtection algorithmName="SHA-512" hashValue="FnVEOEQpjMY98H0/8BY4dwKzcD2dk8vHJFpD/1ltThk8Xn09/ilXpzldzHBdZnC0YZDaNv/0CNV/3q4dK7aHQw==" saltValue="JPf3Vy7bd583YD/SLN+ArA==" spinCount="100000" sheet="1" objects="1" scenarios="1"/>
  <mergeCells count="1">
    <mergeCell ref="F4:G4"/>
  </mergeCells>
  <pageMargins left="0.511811024" right="0.511811024" top="0.78740157499999996" bottom="0.78740157499999996" header="0.31496062000000002" footer="0.31496062000000002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Potencias</vt:lpstr>
      <vt:lpstr>listas</vt:lpstr>
      <vt:lpstr>listas!Area_de_impressao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Ricardo Corrigliano</dc:creator>
  <cp:lastModifiedBy>Sergio Ricardo Corrigliano</cp:lastModifiedBy>
  <cp:lastPrinted>2024-07-18T14:30:18Z</cp:lastPrinted>
  <dcterms:created xsi:type="dcterms:W3CDTF">2024-07-10T13:54:48Z</dcterms:created>
  <dcterms:modified xsi:type="dcterms:W3CDTF">2024-07-18T18:51:43Z</dcterms:modified>
</cp:coreProperties>
</file>